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Разде л  (2)" sheetId="2" r:id="rId1"/>
  </sheets>
  <definedNames>
    <definedName name="_xlnm.Print_Titles" localSheetId="0">'Разде л  (2)'!$27:$31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2"/>
  <c r="G109"/>
  <c r="G99"/>
  <c r="G107"/>
  <c r="G72"/>
  <c r="G84"/>
  <c r="G87"/>
  <c r="G96" l="1"/>
  <c r="G93" s="1"/>
  <c r="G64"/>
  <c r="G65"/>
  <c r="C73"/>
  <c r="G48"/>
  <c r="G39" s="1"/>
  <c r="G38" s="1"/>
  <c r="G95"/>
  <c r="D101"/>
  <c r="D103"/>
  <c r="D67"/>
  <c r="G57"/>
  <c r="G62"/>
  <c r="E84"/>
  <c r="E109"/>
  <c r="E96"/>
  <c r="E93" s="1"/>
  <c r="E75"/>
  <c r="S103"/>
  <c r="M103"/>
  <c r="S96"/>
  <c r="S93" s="1"/>
  <c r="S84"/>
  <c r="S65"/>
  <c r="S62"/>
  <c r="S41"/>
  <c r="S39"/>
  <c r="S38" s="1"/>
  <c r="S35" s="1"/>
  <c r="M96"/>
  <c r="M93" s="1"/>
  <c r="M84"/>
  <c r="M65"/>
  <c r="M62"/>
  <c r="M41"/>
  <c r="M39"/>
  <c r="M38"/>
  <c r="M35" s="1"/>
  <c r="C71"/>
  <c r="G41"/>
  <c r="M118" l="1"/>
  <c r="M63"/>
  <c r="G35"/>
  <c r="S63"/>
  <c r="S118" s="1"/>
  <c r="D96"/>
  <c r="D93" s="1"/>
  <c r="E63"/>
  <c r="E35" s="1"/>
  <c r="P107"/>
  <c r="P99"/>
  <c r="P96" s="1"/>
  <c r="P93" s="1"/>
  <c r="P84"/>
  <c r="P65"/>
  <c r="P74" s="1"/>
  <c r="P35"/>
  <c r="J99"/>
  <c r="J96" s="1"/>
  <c r="J93" s="1"/>
  <c r="J84"/>
  <c r="J65"/>
  <c r="J74" s="1"/>
  <c r="J35"/>
  <c r="Q75"/>
  <c r="Q63" s="1"/>
  <c r="K75"/>
  <c r="K63" s="1"/>
  <c r="P64" l="1"/>
  <c r="P63" s="1"/>
  <c r="J64"/>
  <c r="J63" s="1"/>
  <c r="O109"/>
  <c r="O107"/>
  <c r="O105"/>
  <c r="O103"/>
  <c r="O101"/>
  <c r="O99"/>
  <c r="O98"/>
  <c r="O97"/>
  <c r="O93"/>
  <c r="O96"/>
  <c r="O87"/>
  <c r="O86"/>
  <c r="O85"/>
  <c r="O84"/>
  <c r="O78"/>
  <c r="O76"/>
  <c r="O75"/>
  <c r="O72"/>
  <c r="O70"/>
  <c r="O69"/>
  <c r="O68"/>
  <c r="O67"/>
  <c r="O66"/>
  <c r="O65"/>
  <c r="I109"/>
  <c r="I107"/>
  <c r="I105"/>
  <c r="I103"/>
  <c r="I101"/>
  <c r="I99"/>
  <c r="I98"/>
  <c r="I97"/>
  <c r="I93"/>
  <c r="I96"/>
  <c r="I87"/>
  <c r="I86"/>
  <c r="I85"/>
  <c r="I84"/>
  <c r="I78"/>
  <c r="I76"/>
  <c r="I75"/>
  <c r="I72"/>
  <c r="I70"/>
  <c r="I69"/>
  <c r="I68"/>
  <c r="I67"/>
  <c r="I66"/>
  <c r="I65"/>
  <c r="O74" l="1"/>
  <c r="I74"/>
  <c r="O63" l="1"/>
  <c r="O64"/>
  <c r="O32"/>
  <c r="I32"/>
  <c r="I63" l="1"/>
  <c r="I64"/>
  <c r="O38"/>
  <c r="I38"/>
  <c r="O35" l="1"/>
  <c r="I35"/>
  <c r="C109" l="1"/>
  <c r="C107"/>
  <c r="C105"/>
  <c r="C103"/>
  <c r="C101"/>
  <c r="C97"/>
  <c r="C98"/>
  <c r="C99"/>
  <c r="C85"/>
  <c r="C86"/>
  <c r="C87"/>
  <c r="C78"/>
  <c r="C76"/>
  <c r="C66"/>
  <c r="C67"/>
  <c r="C68"/>
  <c r="C69"/>
  <c r="C70"/>
  <c r="C72"/>
  <c r="G63" l="1"/>
  <c r="G118" s="1"/>
  <c r="C32"/>
  <c r="C96" l="1"/>
  <c r="C93" l="1"/>
  <c r="D84"/>
  <c r="D65"/>
  <c r="D64" l="1"/>
  <c r="D63" s="1"/>
  <c r="D74"/>
  <c r="C84"/>
  <c r="C65"/>
  <c r="C74"/>
  <c r="C75"/>
  <c r="D38" l="1"/>
  <c r="C38" s="1"/>
  <c r="D35"/>
  <c r="C35" s="1"/>
  <c r="C64"/>
  <c r="C63"/>
</calcChain>
</file>

<file path=xl/sharedStrings.xml><?xml version="1.0" encoding="utf-8"?>
<sst xmlns="http://schemas.openxmlformats.org/spreadsheetml/2006/main" count="146" uniqueCount="126">
  <si>
    <t>Остаток средств на начало года</t>
  </si>
  <si>
    <t>Возврат неиспользованных остатков субсидий прошлых
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</si>
  <si>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</si>
  <si>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 , всего:</t>
  </si>
  <si>
    <t>в том числе:
от собственности</t>
  </si>
  <si>
    <t>из них:
от использования имущества, находящегося в государственной собственности и переданного
в аренду</t>
  </si>
  <si>
    <t>от оказания услуг (выполнения работ)</t>
  </si>
  <si>
    <t>из них
от оказания услуг (выполнения работ) на платной основе</t>
  </si>
  <si>
    <t>в том числе:
от образовательной деятельности</t>
  </si>
  <si>
    <t>в том числе:
от реализации
основных
общеобразовательных программ</t>
  </si>
  <si>
    <t>в том числе:
от реализации образовательных программ среднего профессионального образования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</si>
  <si>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</si>
  <si>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</si>
  <si>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в том числе:
от реализации дополнительных общеобразовательных программ</t>
  </si>
  <si>
    <t>от реализации дополнительных профессиональных программ</t>
  </si>
  <si>
    <t>от научной (научно-исследовательской) деятельности</t>
  </si>
  <si>
    <t>от прочих видов деятельности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</si>
  <si>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</si>
  <si>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</si>
  <si>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</si>
  <si>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от возмещения коммунальных услуг арендаторами зданий и помещений</t>
  </si>
  <si>
    <t>из них:
от оказания государственным учреждением (подразделением)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</si>
  <si>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от штрафов, пеней и иных
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</si>
  <si>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</si>
  <si>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</si>
  <si>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от операций с активами</t>
  </si>
  <si>
    <t>из них:
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</si>
  <si>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</si>
  <si>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</si>
  <si>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прочие поступления</t>
  </si>
  <si>
    <t>Выплаты по расходам, всего:</t>
  </si>
  <si>
    <t>в том числе:
выплаты персоналу</t>
  </si>
  <si>
    <t>из них:
фонд оплаты труда</t>
  </si>
  <si>
    <t>в том числе:
педагогических работников</t>
  </si>
  <si>
    <t>учебно-вспомогательного персонала</t>
  </si>
  <si>
    <t>административно-управленческого персонала</t>
  </si>
  <si>
    <t>обслуживающего персонала</t>
  </si>
  <si>
    <t>иные выплаты персоналу учреждений, за исключением фонда оплаты труда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</si>
  <si>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</si>
  <si>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</t>
  </si>
  <si>
    <t>из них: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</si>
  <si>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</si>
  <si>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</si>
  <si>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</si>
  <si>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</si>
  <si>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иные бюджетные ассигнования</t>
  </si>
  <si>
    <t>исполнение судебных актов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</si>
  <si>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</si>
  <si>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уплата налогов, сборов и иных платежей</t>
  </si>
  <si>
    <t>из них:
налог на имущество и земельный налог</t>
  </si>
  <si>
    <t>уплата прочих налогов и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</si>
  <si>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</si>
  <si>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</si>
  <si>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из них:
взносы в международные организации</t>
  </si>
  <si>
    <t>из них:
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</si>
  <si>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</si>
  <si>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прочая закупка товаров,
работ и услуг для обеспечения государственных (муниципальных) нужд</t>
  </si>
  <si>
    <t>из них: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</si>
  <si>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</si>
  <si>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</si>
  <si>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</si>
  <si>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</si>
  <si>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</si>
  <si>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</si>
  <si>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</si>
  <si>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поступление финансовых активов</t>
  </si>
  <si>
    <t>из них:
увеличение остатков средств</t>
  </si>
  <si>
    <t>выбытие финансовых активов, всего</t>
  </si>
  <si>
    <t>из них:
уменьшение остатков средсвт</t>
  </si>
  <si>
    <t>прочие выбытия</t>
  </si>
  <si>
    <t>изменение остатков средств (+; -)</t>
  </si>
  <si>
    <t>Остаток средств на конец года</t>
  </si>
  <si>
    <t>Код ВР</t>
  </si>
  <si>
    <t>Сумма</t>
  </si>
  <si>
    <t>Всего</t>
  </si>
  <si>
    <t>в том числе</t>
  </si>
  <si>
    <t>Сусидия на выполнение государственного задания</t>
  </si>
  <si>
    <t>Субсидии на иные цели</t>
  </si>
  <si>
    <t>Субсидии на капитальные вложения</t>
  </si>
  <si>
    <t>Поступления от приносящей доход деятельности</t>
  </si>
  <si>
    <t xml:space="preserve"> в т.ч. Гранты</t>
  </si>
  <si>
    <t>Наименование</t>
  </si>
  <si>
    <t>Приложение
к Порядку составления, утверждения и ведения планов финансово-хозяйственной деятельности государственных бюджетных и автономных учреждений, находящихся в ведении министерства образования</t>
  </si>
  <si>
    <t>ФОРМА</t>
  </si>
  <si>
    <t>Учредитель</t>
  </si>
  <si>
    <t>Учреждение</t>
  </si>
  <si>
    <t>Еденица измерения: руб.</t>
  </si>
  <si>
    <t>Рраздел 1. Поступления и выплаты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</si>
  <si>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</si>
  <si>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</si>
  <si>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</si>
  <si>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</si>
  <si>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</si>
  <si>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</si>
  <si>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</si>
  <si>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 xml:space="preserve">   
преподавателей и мастеров производственного обучения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</si>
  <si>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</si>
  <si>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капитальные вложения в объекты государственной собственности</t>
  </si>
  <si>
    <t>из них:
бюджетные инвестиции на приобретение объектов недвижимого имущества в государственную собственность</t>
  </si>
  <si>
    <t>бюджетные инвестиции в объекты капитального строительства государственной собственности</t>
  </si>
  <si>
    <t>закупка товаров, работ, услуг для обеспечения государственных  нужд</t>
  </si>
  <si>
    <t>страхование</t>
  </si>
  <si>
    <t>услуги, работы для целей капитальных вложений</t>
  </si>
  <si>
    <t>работы, услуги по содержанию имущества, всего, из них</t>
  </si>
  <si>
    <t xml:space="preserve"> - взносы по обязательному социальному страхованию на выплаты по оплате труда работников и иные выплаты работникам учреждений
</t>
  </si>
  <si>
    <t>прочие работы, услуги всего, из них</t>
  </si>
  <si>
    <t>УТВЕРЖДАЮ</t>
  </si>
  <si>
    <t>(наименование должности)</t>
  </si>
  <si>
    <t>(наименование организации)</t>
  </si>
  <si>
    <t xml:space="preserve">                (подпись)                          (расшифровка)</t>
  </si>
  <si>
    <t>ПЛАН ФИНАНСОВО-ХОЗЯЙСТВЕННОЙ ДЕЯТЕЛЬНОСТИ
на 2020 г. и плановый период 2021 и 2022 годов</t>
  </si>
  <si>
    <t>Министерство образования Ставропольского края</t>
  </si>
  <si>
    <t>2020г. текщий финансовый год</t>
  </si>
  <si>
    <t>2021г. первый год планового периода</t>
  </si>
  <si>
    <t>2022г.второй год планового периода</t>
  </si>
  <si>
    <t>0.75</t>
  </si>
  <si>
    <t>Руководитель</t>
  </si>
  <si>
    <t>ПТТТиС</t>
  </si>
  <si>
    <t>2020 г.</t>
  </si>
  <si>
    <t>072Р3390</t>
  </si>
  <si>
    <t xml:space="preserve">больничные </t>
  </si>
  <si>
    <t>государственное бюджетное профессиональное образовательное учреждение "Пятигорский техникум торговли технологий и сервиса"</t>
  </si>
  <si>
    <t>Безвозмездные денежные поступления текущего характера.</t>
  </si>
  <si>
    <r>
      <t xml:space="preserve">М П__________________________  </t>
    </r>
    <r>
      <rPr>
        <u/>
        <sz val="9"/>
        <rFont val="Times New Roman"/>
        <family val="1"/>
        <charset val="204"/>
      </rPr>
      <t xml:space="preserve"> Н.П. Башкатова</t>
    </r>
  </si>
  <si>
    <t>от "09" июля 2020г.</t>
  </si>
  <si>
    <r>
      <t>"09" июля</t>
    </r>
    <r>
      <rPr>
        <u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</si>
</sst>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sz val="7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4" fontId="4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8"/>
  <sheetViews>
    <sheetView tabSelected="1" topLeftCell="B1" zoomScale="80" zoomScaleNormal="80" workbookViewId="0">
      <selection activeCell="S18" sqref="S18"/>
    </sheetView>
  </sheetViews>
  <sheetFormatPr defaultRowHeight="15"/>
  <cols>
    <col min="1" max="1" width="34.140625" style="1" customWidth="1"/>
    <col min="2" max="2" width="9.140625" style="1"/>
    <col min="3" max="3" width="15.5703125" style="1" customWidth="1"/>
    <col min="4" max="4" width="13.85546875" style="1" customWidth="1"/>
    <col min="5" max="5" width="14.7109375" style="1" customWidth="1"/>
    <col min="6" max="6" width="4.7109375" style="1" customWidth="1"/>
    <col min="7" max="7" width="14.7109375" style="1" customWidth="1"/>
    <col min="8" max="8" width="5.42578125" style="1" customWidth="1"/>
    <col min="9" max="9" width="15" style="1" customWidth="1"/>
    <col min="10" max="10" width="15.42578125" style="1" customWidth="1"/>
    <col min="11" max="11" width="14.140625" style="1" customWidth="1"/>
    <col min="12" max="12" width="5.42578125" style="1" customWidth="1"/>
    <col min="13" max="13" width="14.28515625" style="1" customWidth="1"/>
    <col min="14" max="14" width="3.85546875" style="1" customWidth="1"/>
    <col min="15" max="15" width="15.28515625" style="1" customWidth="1"/>
    <col min="16" max="16" width="16.42578125" style="1" customWidth="1"/>
    <col min="17" max="17" width="14.140625" style="1" customWidth="1"/>
    <col min="18" max="18" width="5.7109375" style="1" customWidth="1"/>
    <col min="19" max="19" width="14.28515625" style="1" customWidth="1"/>
    <col min="20" max="20" width="5.7109375" style="1" customWidth="1"/>
    <col min="21" max="16384" width="9.140625" style="1"/>
  </cols>
  <sheetData>
    <row r="1" spans="1:23" ht="64.5" customHeight="1">
      <c r="P1" s="35" t="s">
        <v>82</v>
      </c>
      <c r="Q1" s="35"/>
      <c r="R1" s="35"/>
      <c r="S1" s="35"/>
      <c r="T1" s="35"/>
    </row>
    <row r="2" spans="1:23">
      <c r="P2" s="2"/>
      <c r="Q2" s="2"/>
      <c r="R2" s="2"/>
      <c r="S2" s="2"/>
      <c r="T2" s="2"/>
    </row>
    <row r="3" spans="1:23">
      <c r="P3" s="35" t="s">
        <v>83</v>
      </c>
      <c r="Q3" s="35"/>
      <c r="R3" s="35"/>
      <c r="S3" s="35"/>
      <c r="T3" s="35"/>
    </row>
    <row r="4" spans="1:23">
      <c r="P4" s="2"/>
      <c r="Q4" s="2"/>
      <c r="R4" s="2"/>
      <c r="S4" s="2"/>
      <c r="T4" s="2"/>
    </row>
    <row r="5" spans="1:23">
      <c r="P5" s="2"/>
      <c r="Q5" s="2"/>
      <c r="R5" s="2"/>
      <c r="S5" s="2"/>
      <c r="T5" s="2"/>
    </row>
    <row r="6" spans="1:23" ht="15" customHeight="1">
      <c r="A6" s="33"/>
      <c r="B6" s="33"/>
      <c r="C6" s="33"/>
      <c r="D6" s="33"/>
      <c r="P6" s="33" t="s">
        <v>106</v>
      </c>
      <c r="Q6" s="33"/>
      <c r="R6" s="33"/>
      <c r="S6" s="33"/>
      <c r="T6" s="2"/>
    </row>
    <row r="7" spans="1:23" ht="15" customHeight="1">
      <c r="A7" s="3"/>
      <c r="B7" s="3"/>
      <c r="C7" s="3"/>
      <c r="D7" s="3"/>
      <c r="P7" s="3"/>
      <c r="Q7" s="3"/>
      <c r="R7" s="3"/>
      <c r="S7" s="3"/>
      <c r="T7" s="2"/>
    </row>
    <row r="8" spans="1:23" ht="15" customHeight="1">
      <c r="A8" s="28"/>
      <c r="B8" s="28"/>
      <c r="C8" s="28"/>
      <c r="D8" s="28"/>
      <c r="P8" s="28" t="s">
        <v>116</v>
      </c>
      <c r="Q8" s="28"/>
      <c r="R8" s="28"/>
      <c r="S8" s="28"/>
      <c r="T8" s="2"/>
    </row>
    <row r="9" spans="1:23" ht="10.5" customHeight="1">
      <c r="A9" s="29"/>
      <c r="B9" s="29"/>
      <c r="C9" s="29"/>
      <c r="D9" s="29"/>
      <c r="P9" s="29" t="s">
        <v>107</v>
      </c>
      <c r="Q9" s="29"/>
      <c r="R9" s="29"/>
      <c r="S9" s="29"/>
      <c r="T9" s="2"/>
      <c r="W9" s="4"/>
    </row>
    <row r="10" spans="1:23" ht="15.75" customHeight="1">
      <c r="A10" s="37"/>
      <c r="B10" s="37"/>
      <c r="C10" s="37"/>
      <c r="D10" s="37"/>
      <c r="P10" s="37" t="s">
        <v>117</v>
      </c>
      <c r="Q10" s="37"/>
      <c r="R10" s="37"/>
      <c r="S10" s="37"/>
      <c r="T10" s="2"/>
    </row>
    <row r="11" spans="1:23" ht="12" customHeight="1">
      <c r="A11" s="29"/>
      <c r="B11" s="29"/>
      <c r="C11" s="29"/>
      <c r="D11" s="29"/>
      <c r="P11" s="29" t="s">
        <v>108</v>
      </c>
      <c r="Q11" s="29"/>
      <c r="R11" s="29"/>
      <c r="S11" s="29"/>
      <c r="T11" s="2"/>
    </row>
    <row r="12" spans="1:23" ht="15.75" customHeight="1">
      <c r="A12" s="35"/>
      <c r="B12" s="35"/>
      <c r="C12" s="35"/>
      <c r="D12" s="35"/>
      <c r="P12" s="35" t="s">
        <v>123</v>
      </c>
      <c r="Q12" s="35"/>
      <c r="R12" s="35"/>
      <c r="S12" s="35"/>
      <c r="T12" s="2"/>
    </row>
    <row r="13" spans="1:23" ht="12.75" customHeight="1">
      <c r="A13" s="29"/>
      <c r="B13" s="29"/>
      <c r="C13" s="29"/>
      <c r="D13" s="29"/>
      <c r="P13" s="29" t="s">
        <v>109</v>
      </c>
      <c r="Q13" s="29"/>
      <c r="R13" s="29"/>
      <c r="S13" s="29"/>
      <c r="T13" s="2"/>
    </row>
    <row r="14" spans="1:23" ht="44.25" customHeight="1">
      <c r="A14" s="2"/>
      <c r="B14" s="5"/>
      <c r="C14" s="2"/>
      <c r="D14" s="2"/>
      <c r="Q14" s="21" t="s">
        <v>125</v>
      </c>
      <c r="R14" s="38" t="s">
        <v>118</v>
      </c>
      <c r="S14" s="38"/>
      <c r="T14" s="2"/>
    </row>
    <row r="15" spans="1:23" ht="95.25" customHeight="1">
      <c r="B15" s="33" t="s">
        <v>110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2"/>
      <c r="Q15" s="2"/>
      <c r="R15" s="2"/>
      <c r="S15" s="2"/>
      <c r="T15" s="2"/>
    </row>
    <row r="16" spans="1:23">
      <c r="N16" s="33"/>
      <c r="O16" s="33"/>
      <c r="P16" s="33"/>
      <c r="Q16" s="33"/>
      <c r="R16" s="36"/>
      <c r="S16" s="6" t="s">
        <v>88</v>
      </c>
      <c r="T16" s="2"/>
    </row>
    <row r="17" spans="1:20">
      <c r="F17" s="33" t="s">
        <v>124</v>
      </c>
      <c r="G17" s="33"/>
      <c r="H17" s="33"/>
      <c r="I17" s="33"/>
      <c r="J17" s="33"/>
      <c r="K17" s="33"/>
      <c r="N17" s="30" t="s">
        <v>89</v>
      </c>
      <c r="O17" s="30"/>
      <c r="P17" s="30"/>
      <c r="Q17" s="30"/>
      <c r="R17" s="31"/>
      <c r="S17" s="7">
        <v>44021</v>
      </c>
      <c r="T17" s="2"/>
    </row>
    <row r="18" spans="1:20">
      <c r="N18" s="30" t="s">
        <v>90</v>
      </c>
      <c r="O18" s="30"/>
      <c r="P18" s="30"/>
      <c r="Q18" s="30"/>
      <c r="R18" s="31"/>
      <c r="S18" s="6"/>
      <c r="T18" s="2"/>
    </row>
    <row r="19" spans="1:20" ht="15" customHeight="1">
      <c r="A19" s="1" t="s">
        <v>84</v>
      </c>
      <c r="B19" s="28" t="s">
        <v>111</v>
      </c>
      <c r="C19" s="28"/>
      <c r="D19" s="28"/>
      <c r="E19" s="28"/>
      <c r="F19" s="28"/>
      <c r="G19" s="28"/>
      <c r="H19" s="28"/>
      <c r="I19" s="28"/>
      <c r="J19" s="28"/>
      <c r="N19" s="30" t="s">
        <v>91</v>
      </c>
      <c r="O19" s="30"/>
      <c r="P19" s="30"/>
      <c r="Q19" s="30"/>
      <c r="R19" s="31"/>
      <c r="S19" s="8" t="s">
        <v>115</v>
      </c>
      <c r="T19" s="2"/>
    </row>
    <row r="20" spans="1:20">
      <c r="N20" s="30" t="s">
        <v>90</v>
      </c>
      <c r="O20" s="30"/>
      <c r="P20" s="30"/>
      <c r="Q20" s="30"/>
      <c r="R20" s="31"/>
      <c r="S20" s="6" t="s">
        <v>119</v>
      </c>
      <c r="T20" s="2"/>
    </row>
    <row r="21" spans="1:20" ht="15" customHeight="1">
      <c r="A21" s="1" t="s">
        <v>85</v>
      </c>
      <c r="B21" s="28" t="s">
        <v>121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30" t="s">
        <v>92</v>
      </c>
      <c r="O21" s="30"/>
      <c r="P21" s="30"/>
      <c r="Q21" s="30"/>
      <c r="R21" s="31"/>
      <c r="S21" s="6">
        <v>2632023775</v>
      </c>
      <c r="T21" s="2"/>
    </row>
    <row r="22" spans="1:20">
      <c r="N22" s="30" t="s">
        <v>93</v>
      </c>
      <c r="O22" s="30"/>
      <c r="P22" s="30"/>
      <c r="Q22" s="30"/>
      <c r="R22" s="31"/>
      <c r="S22" s="6">
        <v>263201001</v>
      </c>
      <c r="T22" s="2"/>
    </row>
    <row r="23" spans="1:20">
      <c r="A23" s="1" t="s">
        <v>86</v>
      </c>
      <c r="N23" s="30" t="s">
        <v>94</v>
      </c>
      <c r="O23" s="30"/>
      <c r="P23" s="30"/>
      <c r="Q23" s="30"/>
      <c r="R23" s="31"/>
      <c r="S23" s="9">
        <v>383</v>
      </c>
    </row>
    <row r="24" spans="1:20">
      <c r="N24" s="30"/>
      <c r="O24" s="30"/>
      <c r="P24" s="30"/>
      <c r="Q24" s="30"/>
      <c r="R24" s="32"/>
      <c r="S24" s="10"/>
    </row>
    <row r="25" spans="1:20">
      <c r="A25" s="33" t="s">
        <v>87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7" spans="1:20" s="11" customFormat="1">
      <c r="A27" s="25" t="s">
        <v>81</v>
      </c>
      <c r="B27" s="25" t="s">
        <v>72</v>
      </c>
      <c r="C27" s="34" t="s">
        <v>73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s="11" customFormat="1">
      <c r="A28" s="26"/>
      <c r="B28" s="26"/>
      <c r="C28" s="22" t="s">
        <v>112</v>
      </c>
      <c r="D28" s="24"/>
      <c r="E28" s="24"/>
      <c r="F28" s="24"/>
      <c r="G28" s="24"/>
      <c r="H28" s="23"/>
      <c r="I28" s="22" t="s">
        <v>113</v>
      </c>
      <c r="J28" s="24"/>
      <c r="K28" s="24"/>
      <c r="L28" s="24"/>
      <c r="M28" s="24"/>
      <c r="N28" s="23"/>
      <c r="O28" s="22" t="s">
        <v>114</v>
      </c>
      <c r="P28" s="24"/>
      <c r="Q28" s="24"/>
      <c r="R28" s="24"/>
      <c r="S28" s="24"/>
      <c r="T28" s="23"/>
    </row>
    <row r="29" spans="1:20" s="11" customFormat="1">
      <c r="A29" s="26"/>
      <c r="B29" s="26"/>
      <c r="C29" s="25" t="s">
        <v>74</v>
      </c>
      <c r="D29" s="22" t="s">
        <v>75</v>
      </c>
      <c r="E29" s="24"/>
      <c r="F29" s="24"/>
      <c r="G29" s="24"/>
      <c r="H29" s="23"/>
      <c r="I29" s="25" t="s">
        <v>74</v>
      </c>
      <c r="J29" s="22" t="s">
        <v>75</v>
      </c>
      <c r="K29" s="24"/>
      <c r="L29" s="24"/>
      <c r="M29" s="24"/>
      <c r="N29" s="23"/>
      <c r="O29" s="25" t="s">
        <v>74</v>
      </c>
      <c r="P29" s="22" t="s">
        <v>75</v>
      </c>
      <c r="Q29" s="24"/>
      <c r="R29" s="24"/>
      <c r="S29" s="24"/>
      <c r="T29" s="23"/>
    </row>
    <row r="30" spans="1:20" s="11" customFormat="1" ht="24" customHeight="1">
      <c r="A30" s="26"/>
      <c r="B30" s="26"/>
      <c r="C30" s="26"/>
      <c r="D30" s="25" t="s">
        <v>76</v>
      </c>
      <c r="E30" s="25" t="s">
        <v>77</v>
      </c>
      <c r="F30" s="25" t="s">
        <v>78</v>
      </c>
      <c r="G30" s="22" t="s">
        <v>79</v>
      </c>
      <c r="H30" s="23"/>
      <c r="I30" s="26"/>
      <c r="J30" s="25" t="s">
        <v>76</v>
      </c>
      <c r="K30" s="25" t="s">
        <v>77</v>
      </c>
      <c r="L30" s="25" t="s">
        <v>78</v>
      </c>
      <c r="M30" s="22" t="s">
        <v>79</v>
      </c>
      <c r="N30" s="23"/>
      <c r="O30" s="26"/>
      <c r="P30" s="25" t="s">
        <v>76</v>
      </c>
      <c r="Q30" s="25" t="s">
        <v>77</v>
      </c>
      <c r="R30" s="25" t="s">
        <v>78</v>
      </c>
      <c r="S30" s="22" t="s">
        <v>79</v>
      </c>
      <c r="T30" s="23"/>
    </row>
    <row r="31" spans="1:20" s="11" customFormat="1" ht="48">
      <c r="A31" s="27"/>
      <c r="B31" s="27"/>
      <c r="C31" s="27"/>
      <c r="D31" s="27"/>
      <c r="E31" s="27"/>
      <c r="F31" s="27"/>
      <c r="G31" s="12" t="s">
        <v>74</v>
      </c>
      <c r="H31" s="12" t="s">
        <v>80</v>
      </c>
      <c r="I31" s="27"/>
      <c r="J31" s="27"/>
      <c r="K31" s="27"/>
      <c r="L31" s="27"/>
      <c r="M31" s="12" t="s">
        <v>74</v>
      </c>
      <c r="N31" s="12" t="s">
        <v>80</v>
      </c>
      <c r="O31" s="27"/>
      <c r="P31" s="27"/>
      <c r="Q31" s="27"/>
      <c r="R31" s="27"/>
      <c r="S31" s="12" t="s">
        <v>74</v>
      </c>
      <c r="T31" s="12" t="s">
        <v>80</v>
      </c>
    </row>
    <row r="32" spans="1:20">
      <c r="A32" s="13" t="s">
        <v>0</v>
      </c>
      <c r="B32" s="14"/>
      <c r="C32" s="15">
        <f>D32+E32+G32</f>
        <v>11081528.940000001</v>
      </c>
      <c r="D32" s="15"/>
      <c r="E32" s="15">
        <v>4102290</v>
      </c>
      <c r="F32" s="15"/>
      <c r="G32" s="15">
        <v>6979238.9400000004</v>
      </c>
      <c r="H32" s="15"/>
      <c r="I32" s="15">
        <f>J32+K32+M32</f>
        <v>6979238.9400000004</v>
      </c>
      <c r="J32" s="15"/>
      <c r="K32" s="15"/>
      <c r="L32" s="15"/>
      <c r="M32" s="15">
        <v>6979238.9400000004</v>
      </c>
      <c r="N32" s="15"/>
      <c r="O32" s="15">
        <f>P32+Q32+S32</f>
        <v>6979238.9400000004</v>
      </c>
      <c r="P32" s="15"/>
      <c r="Q32" s="15"/>
      <c r="R32" s="15"/>
      <c r="S32" s="15">
        <v>6979238.9400000004</v>
      </c>
      <c r="T32" s="15"/>
    </row>
    <row r="33" spans="1:20" ht="38.25">
      <c r="A33" s="16" t="s">
        <v>1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63.75">
      <c r="A34" s="16" t="s">
        <v>2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>
      <c r="A35" s="13" t="s">
        <v>3</v>
      </c>
      <c r="B35" s="14"/>
      <c r="C35" s="17">
        <f>D35+E35+G35</f>
        <v>106775001.37</v>
      </c>
      <c r="D35" s="17">
        <f>D63</f>
        <v>64873630.149999999</v>
      </c>
      <c r="E35" s="17">
        <f>E63-E32</f>
        <v>9390650.4600000009</v>
      </c>
      <c r="F35" s="17"/>
      <c r="G35" s="17">
        <f>G38+G57+G62</f>
        <v>32510720.759999998</v>
      </c>
      <c r="H35" s="17"/>
      <c r="I35" s="17">
        <f>J35+K35+M35</f>
        <v>109586154.25</v>
      </c>
      <c r="J35" s="17">
        <f>J38</f>
        <v>68855477.489999995</v>
      </c>
      <c r="K35" s="17">
        <v>8219956</v>
      </c>
      <c r="L35" s="17"/>
      <c r="M35" s="17">
        <f>M38+M57+M62</f>
        <v>32510720.759999998</v>
      </c>
      <c r="N35" s="17"/>
      <c r="O35" s="17">
        <f>P35+Q35+S35</f>
        <v>110852203.99000001</v>
      </c>
      <c r="P35" s="17">
        <f>P38</f>
        <v>70121527.230000004</v>
      </c>
      <c r="Q35" s="17">
        <v>8219956</v>
      </c>
      <c r="R35" s="17"/>
      <c r="S35" s="17">
        <f>S38+S57+S62</f>
        <v>32510720.759999998</v>
      </c>
      <c r="T35" s="15"/>
    </row>
    <row r="36" spans="1:20" ht="25.5">
      <c r="A36" s="16" t="s">
        <v>4</v>
      </c>
      <c r="B36" s="14">
        <v>120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63.75">
      <c r="A37" s="16" t="s">
        <v>5</v>
      </c>
      <c r="B37" s="14">
        <v>120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>
      <c r="A38" s="16" t="s">
        <v>6</v>
      </c>
      <c r="B38" s="14">
        <v>130</v>
      </c>
      <c r="C38" s="15">
        <f>D38+E38+G38</f>
        <v>94761505.870000005</v>
      </c>
      <c r="D38" s="15">
        <f>D63</f>
        <v>64873630.149999999</v>
      </c>
      <c r="E38" s="15"/>
      <c r="F38" s="15"/>
      <c r="G38" s="15">
        <f>G39</f>
        <v>29887875.719999999</v>
      </c>
      <c r="H38" s="15"/>
      <c r="I38" s="15">
        <f>J38+K38+M38</f>
        <v>98743353.209999993</v>
      </c>
      <c r="J38" s="15">
        <v>68855477.489999995</v>
      </c>
      <c r="K38" s="15"/>
      <c r="L38" s="15"/>
      <c r="M38" s="15">
        <f>M39</f>
        <v>29887875.719999999</v>
      </c>
      <c r="N38" s="15"/>
      <c r="O38" s="15">
        <f>P38+Q38+S38</f>
        <v>100009402.95</v>
      </c>
      <c r="P38" s="15">
        <v>70121527.230000004</v>
      </c>
      <c r="Q38" s="15"/>
      <c r="R38" s="15"/>
      <c r="S38" s="15">
        <f>S39</f>
        <v>29887875.719999999</v>
      </c>
      <c r="T38" s="15"/>
    </row>
    <row r="39" spans="1:20" ht="38.25">
      <c r="A39" s="16" t="s">
        <v>7</v>
      </c>
      <c r="B39" s="14">
        <v>130</v>
      </c>
      <c r="C39" s="15"/>
      <c r="D39" s="15"/>
      <c r="E39" s="15"/>
      <c r="F39" s="15"/>
      <c r="G39" s="15">
        <f>G40+G48+G50+G51</f>
        <v>29887875.719999999</v>
      </c>
      <c r="H39" s="15"/>
      <c r="I39" s="15"/>
      <c r="J39" s="15"/>
      <c r="K39" s="15"/>
      <c r="L39" s="15"/>
      <c r="M39" s="15">
        <f>M40+M48+M50+M51</f>
        <v>29887875.719999999</v>
      </c>
      <c r="N39" s="15"/>
      <c r="O39" s="15"/>
      <c r="P39" s="15"/>
      <c r="Q39" s="15"/>
      <c r="R39" s="15"/>
      <c r="S39" s="15">
        <f>S40+S48+S50+S51</f>
        <v>29887875.719999999</v>
      </c>
      <c r="T39" s="15"/>
    </row>
    <row r="40" spans="1:20" ht="25.5">
      <c r="A40" s="16" t="s">
        <v>8</v>
      </c>
      <c r="B40" s="14">
        <v>130</v>
      </c>
      <c r="C40" s="15"/>
      <c r="D40" s="15"/>
      <c r="E40" s="15"/>
      <c r="F40" s="15"/>
      <c r="G40" s="15">
        <v>23452634.809999999</v>
      </c>
      <c r="H40" s="15"/>
      <c r="I40" s="15"/>
      <c r="J40" s="15"/>
      <c r="K40" s="15"/>
      <c r="L40" s="15"/>
      <c r="M40" s="15">
        <v>23452634.809999999</v>
      </c>
      <c r="N40" s="15"/>
      <c r="O40" s="15"/>
      <c r="P40" s="15"/>
      <c r="Q40" s="15"/>
      <c r="R40" s="15"/>
      <c r="S40" s="15">
        <v>23452634.809999999</v>
      </c>
      <c r="T40" s="15"/>
    </row>
    <row r="41" spans="1:20" ht="51">
      <c r="A41" s="16" t="s">
        <v>9</v>
      </c>
      <c r="B41" s="14">
        <v>130</v>
      </c>
      <c r="C41" s="15"/>
      <c r="D41" s="15"/>
      <c r="E41" s="15"/>
      <c r="F41" s="15"/>
      <c r="G41" s="15">
        <f>G42</f>
        <v>17644682.41</v>
      </c>
      <c r="H41" s="15"/>
      <c r="I41" s="15"/>
      <c r="J41" s="15"/>
      <c r="K41" s="15"/>
      <c r="L41" s="15"/>
      <c r="M41" s="15">
        <f>M42</f>
        <v>17644682.41</v>
      </c>
      <c r="N41" s="15"/>
      <c r="O41" s="15"/>
      <c r="P41" s="15"/>
      <c r="Q41" s="15"/>
      <c r="R41" s="15"/>
      <c r="S41" s="15">
        <f>S42</f>
        <v>17644682.41</v>
      </c>
      <c r="T41" s="15"/>
    </row>
    <row r="42" spans="1:20" ht="51">
      <c r="A42" s="16" t="s">
        <v>10</v>
      </c>
      <c r="B42" s="14">
        <v>130</v>
      </c>
      <c r="C42" s="15"/>
      <c r="D42" s="15"/>
      <c r="E42" s="15"/>
      <c r="F42" s="15"/>
      <c r="G42" s="15">
        <v>17644682.41</v>
      </c>
      <c r="H42" s="15"/>
      <c r="I42" s="15"/>
      <c r="J42" s="15"/>
      <c r="K42" s="15"/>
      <c r="L42" s="15"/>
      <c r="M42" s="15">
        <v>17644682.41</v>
      </c>
      <c r="N42" s="15"/>
      <c r="O42" s="15"/>
      <c r="P42" s="15"/>
      <c r="Q42" s="15"/>
      <c r="R42" s="15"/>
      <c r="S42" s="15">
        <v>17644682.41</v>
      </c>
      <c r="T42" s="15"/>
    </row>
    <row r="43" spans="1:20" ht="25.5">
      <c r="A43" s="16" t="s">
        <v>11</v>
      </c>
      <c r="B43" s="14">
        <v>130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25.5">
      <c r="A44" s="16" t="s">
        <v>12</v>
      </c>
      <c r="B44" s="14">
        <v>130</v>
      </c>
      <c r="C44" s="15"/>
      <c r="D44" s="15"/>
      <c r="E44" s="15"/>
      <c r="F44" s="15"/>
      <c r="G44" s="15">
        <v>5807952.4000000004</v>
      </c>
      <c r="H44" s="15"/>
      <c r="I44" s="15"/>
      <c r="J44" s="15"/>
      <c r="K44" s="15"/>
      <c r="L44" s="15"/>
      <c r="M44" s="15">
        <v>5807952.4000000004</v>
      </c>
      <c r="N44" s="15"/>
      <c r="O44" s="15"/>
      <c r="P44" s="15"/>
      <c r="Q44" s="15"/>
      <c r="R44" s="15"/>
      <c r="S44" s="15">
        <v>5807952.4000000004</v>
      </c>
      <c r="T44" s="15"/>
    </row>
    <row r="45" spans="1:20" ht="38.25">
      <c r="A45" s="16" t="s">
        <v>13</v>
      </c>
      <c r="B45" s="14">
        <v>130</v>
      </c>
      <c r="C45" s="15"/>
      <c r="D45" s="15"/>
      <c r="E45" s="15"/>
      <c r="F45" s="15"/>
      <c r="G45" s="15">
        <v>5807952.4000000004</v>
      </c>
      <c r="H45" s="15"/>
      <c r="I45" s="15"/>
      <c r="J45" s="15"/>
      <c r="K45" s="15"/>
      <c r="L45" s="15"/>
      <c r="M45" s="15">
        <v>5807952.4000000004</v>
      </c>
      <c r="N45" s="15"/>
      <c r="O45" s="15"/>
      <c r="P45" s="15"/>
      <c r="Q45" s="15"/>
      <c r="R45" s="15"/>
      <c r="S45" s="15">
        <v>5807952.4000000004</v>
      </c>
      <c r="T45" s="15"/>
    </row>
    <row r="46" spans="1:20" ht="25.5">
      <c r="A46" s="16" t="s">
        <v>14</v>
      </c>
      <c r="B46" s="14">
        <v>130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25.5">
      <c r="A47" s="16" t="s">
        <v>15</v>
      </c>
      <c r="B47" s="14">
        <v>130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>
      <c r="A48" s="16" t="s">
        <v>16</v>
      </c>
      <c r="B48" s="14">
        <v>130</v>
      </c>
      <c r="C48" s="15"/>
      <c r="D48" s="15"/>
      <c r="E48" s="15"/>
      <c r="F48" s="15"/>
      <c r="G48" s="15">
        <f>339040</f>
        <v>339040</v>
      </c>
      <c r="H48" s="15"/>
      <c r="I48" s="15"/>
      <c r="J48" s="15"/>
      <c r="K48" s="15"/>
      <c r="L48" s="15"/>
      <c r="M48" s="15">
        <v>339040</v>
      </c>
      <c r="N48" s="15"/>
      <c r="O48" s="15"/>
      <c r="P48" s="15"/>
      <c r="Q48" s="15"/>
      <c r="R48" s="15"/>
      <c r="S48" s="15">
        <v>339040</v>
      </c>
      <c r="T48" s="15"/>
    </row>
    <row r="49" spans="1:20" ht="51">
      <c r="A49" s="16" t="s">
        <v>17</v>
      </c>
      <c r="B49" s="14">
        <v>130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>
      <c r="A50" s="16" t="s">
        <v>18</v>
      </c>
      <c r="B50" s="14">
        <v>130</v>
      </c>
      <c r="C50" s="15"/>
      <c r="D50" s="15"/>
      <c r="E50" s="15"/>
      <c r="F50" s="15"/>
      <c r="G50" s="15">
        <v>1887701.3</v>
      </c>
      <c r="H50" s="15"/>
      <c r="I50" s="15"/>
      <c r="J50" s="15"/>
      <c r="K50" s="15"/>
      <c r="L50" s="15"/>
      <c r="M50" s="15">
        <v>1887701.3</v>
      </c>
      <c r="N50" s="15"/>
      <c r="O50" s="15"/>
      <c r="P50" s="15"/>
      <c r="Q50" s="15"/>
      <c r="R50" s="15"/>
      <c r="S50" s="15">
        <v>1887701.3</v>
      </c>
      <c r="T50" s="15"/>
    </row>
    <row r="51" spans="1:20">
      <c r="A51" s="16" t="s">
        <v>19</v>
      </c>
      <c r="B51" s="14">
        <v>130</v>
      </c>
      <c r="C51" s="15"/>
      <c r="D51" s="15"/>
      <c r="E51" s="15"/>
      <c r="F51" s="15"/>
      <c r="G51" s="15">
        <v>4208499.6100000003</v>
      </c>
      <c r="H51" s="15"/>
      <c r="I51" s="15"/>
      <c r="J51" s="15"/>
      <c r="K51" s="15"/>
      <c r="L51" s="15"/>
      <c r="M51" s="15">
        <v>4208499.6100000003</v>
      </c>
      <c r="N51" s="15"/>
      <c r="O51" s="15"/>
      <c r="P51" s="15"/>
      <c r="Q51" s="15"/>
      <c r="R51" s="15"/>
      <c r="S51" s="15">
        <v>4208499.6100000003</v>
      </c>
      <c r="T51" s="15"/>
    </row>
    <row r="52" spans="1:20" ht="25.5">
      <c r="A52" s="16" t="s">
        <v>20</v>
      </c>
      <c r="B52" s="14">
        <v>130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89.25">
      <c r="A53" s="16" t="s">
        <v>21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25.5">
      <c r="A54" s="16" t="s">
        <v>22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63.75">
      <c r="A55" s="16" t="s">
        <v>23</v>
      </c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25.5">
      <c r="A56" s="16" t="s">
        <v>24</v>
      </c>
      <c r="B56" s="14">
        <v>152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>
      <c r="A57" s="16" t="s">
        <v>25</v>
      </c>
      <c r="B57" s="14">
        <v>440</v>
      </c>
      <c r="C57" s="15"/>
      <c r="D57" s="15"/>
      <c r="E57" s="15"/>
      <c r="F57" s="15"/>
      <c r="G57" s="15">
        <f>G58+G59+G60+G61</f>
        <v>2130</v>
      </c>
      <c r="H57" s="15"/>
      <c r="I57" s="15"/>
      <c r="J57" s="15"/>
      <c r="K57" s="15"/>
      <c r="L57" s="15"/>
      <c r="M57" s="15">
        <v>2130</v>
      </c>
      <c r="N57" s="15"/>
      <c r="O57" s="15"/>
      <c r="P57" s="15"/>
      <c r="Q57" s="15"/>
      <c r="R57" s="15"/>
      <c r="S57" s="15">
        <v>2130</v>
      </c>
      <c r="T57" s="15"/>
    </row>
    <row r="58" spans="1:20" ht="38.25">
      <c r="A58" s="16" t="s">
        <v>26</v>
      </c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25.5">
      <c r="A59" s="16" t="s">
        <v>27</v>
      </c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25.5">
      <c r="A60" s="16" t="s">
        <v>28</v>
      </c>
      <c r="B60" s="14"/>
      <c r="C60" s="15"/>
      <c r="D60" s="15"/>
      <c r="E60" s="15"/>
      <c r="F60" s="15"/>
      <c r="G60" s="15">
        <v>2130</v>
      </c>
      <c r="H60" s="15"/>
      <c r="I60" s="15"/>
      <c r="J60" s="15"/>
      <c r="K60" s="15"/>
      <c r="L60" s="15"/>
      <c r="M60" s="15">
        <v>2130</v>
      </c>
      <c r="N60" s="15"/>
      <c r="O60" s="15"/>
      <c r="P60" s="15"/>
      <c r="Q60" s="15"/>
      <c r="R60" s="15"/>
      <c r="S60" s="15">
        <v>2130</v>
      </c>
      <c r="T60" s="15"/>
    </row>
    <row r="61" spans="1:20">
      <c r="A61" s="16" t="s">
        <v>29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25.5">
      <c r="A62" s="16" t="s">
        <v>122</v>
      </c>
      <c r="B62" s="14">
        <v>150</v>
      </c>
      <c r="C62" s="15"/>
      <c r="D62" s="15"/>
      <c r="E62" s="15"/>
      <c r="F62" s="15"/>
      <c r="G62" s="15">
        <f>2692960-72244.96</f>
        <v>2620715.04</v>
      </c>
      <c r="H62" s="15"/>
      <c r="I62" s="15"/>
      <c r="J62" s="15"/>
      <c r="K62" s="15"/>
      <c r="L62" s="15"/>
      <c r="M62" s="15">
        <f>2692960-72244.96</f>
        <v>2620715.04</v>
      </c>
      <c r="N62" s="15"/>
      <c r="O62" s="15"/>
      <c r="P62" s="15"/>
      <c r="Q62" s="15"/>
      <c r="R62" s="15"/>
      <c r="S62" s="15">
        <f>2692960-72244.96</f>
        <v>2620715.04</v>
      </c>
      <c r="T62" s="15"/>
    </row>
    <row r="63" spans="1:20">
      <c r="A63" s="13" t="s">
        <v>30</v>
      </c>
      <c r="B63" s="14"/>
      <c r="C63" s="17">
        <f>D63+E63+G63</f>
        <v>117856530.31</v>
      </c>
      <c r="D63" s="17">
        <f>D64+D84+D93+D75</f>
        <v>64873630.149999999</v>
      </c>
      <c r="E63" s="17">
        <f>E64+E84+E93+E75</f>
        <v>13492940.460000001</v>
      </c>
      <c r="F63" s="17"/>
      <c r="G63" s="17">
        <f>G64+G93+G84+G75+G72</f>
        <v>39489959.699999996</v>
      </c>
      <c r="H63" s="17"/>
      <c r="I63" s="17">
        <f>J63+K63+M63</f>
        <v>113465393.19</v>
      </c>
      <c r="J63" s="17">
        <f>J64+J84+J93</f>
        <v>68855477.489999995</v>
      </c>
      <c r="K63" s="17">
        <f>K75+K95</f>
        <v>8219956</v>
      </c>
      <c r="L63" s="17"/>
      <c r="M63" s="17">
        <f>M64+M93+M84+M75</f>
        <v>36389959.699999996</v>
      </c>
      <c r="N63" s="17"/>
      <c r="O63" s="17">
        <f>P63+Q63+S63</f>
        <v>114731442.92999998</v>
      </c>
      <c r="P63" s="17">
        <f>P64+P84+P93</f>
        <v>70121527.229999989</v>
      </c>
      <c r="Q63" s="17">
        <f>Q75+Q95</f>
        <v>8219956</v>
      </c>
      <c r="R63" s="17"/>
      <c r="S63" s="17">
        <f>S64+S93+S84+S75</f>
        <v>36389959.699999996</v>
      </c>
      <c r="T63" s="15"/>
    </row>
    <row r="64" spans="1:20" ht="25.5">
      <c r="A64" s="18" t="s">
        <v>31</v>
      </c>
      <c r="B64" s="14">
        <v>100</v>
      </c>
      <c r="C64" s="15">
        <f t="shared" ref="C64:C73" si="0">D64+E64+G64</f>
        <v>65996711.810000002</v>
      </c>
      <c r="D64" s="15">
        <f>D65+D74+D71</f>
        <v>50167093.049999997</v>
      </c>
      <c r="E64" s="15"/>
      <c r="F64" s="15"/>
      <c r="G64" s="15">
        <f>G65+G74+G71+G73</f>
        <v>15829618.760000002</v>
      </c>
      <c r="H64" s="15"/>
      <c r="I64" s="15">
        <f t="shared" ref="I64:I72" si="1">J64+K64+M64</f>
        <v>69402847.649999991</v>
      </c>
      <c r="J64" s="15">
        <f>J65+J74+J71</f>
        <v>54073093.049999997</v>
      </c>
      <c r="K64" s="15"/>
      <c r="L64" s="15"/>
      <c r="M64" s="15">
        <v>15329754.6</v>
      </c>
      <c r="N64" s="15"/>
      <c r="O64" s="15">
        <f t="shared" ref="O64:O72" si="2">P64+Q64+S64</f>
        <v>70704847.649999991</v>
      </c>
      <c r="P64" s="15">
        <f>P65+P74+P71</f>
        <v>55375093.049999997</v>
      </c>
      <c r="Q64" s="15"/>
      <c r="R64" s="15"/>
      <c r="S64" s="15">
        <v>15329754.6</v>
      </c>
      <c r="T64" s="15"/>
    </row>
    <row r="65" spans="1:20" ht="25.5">
      <c r="A65" s="18" t="s">
        <v>32</v>
      </c>
      <c r="B65" s="14">
        <v>111</v>
      </c>
      <c r="C65" s="15">
        <f t="shared" si="0"/>
        <v>50607516.68</v>
      </c>
      <c r="D65" s="15">
        <f>D66+D68+D69+D70</f>
        <v>38500000</v>
      </c>
      <c r="E65" s="15"/>
      <c r="F65" s="15"/>
      <c r="G65" s="15">
        <f>G66+G68+G69+G70</f>
        <v>12107516.680000002</v>
      </c>
      <c r="H65" s="15"/>
      <c r="I65" s="15">
        <f t="shared" si="1"/>
        <v>53607516.68</v>
      </c>
      <c r="J65" s="15">
        <f>J66+J68+J69+J70</f>
        <v>41500000</v>
      </c>
      <c r="K65" s="15"/>
      <c r="L65" s="15"/>
      <c r="M65" s="15">
        <f t="shared" ref="M65" si="3">M66+M68+M69+M70</f>
        <v>12107516.680000002</v>
      </c>
      <c r="N65" s="15"/>
      <c r="O65" s="15">
        <f t="shared" si="2"/>
        <v>54607516.68</v>
      </c>
      <c r="P65" s="15">
        <f>P66+P68+P69+P70</f>
        <v>42500000</v>
      </c>
      <c r="Q65" s="15"/>
      <c r="R65" s="15"/>
      <c r="S65" s="15">
        <f t="shared" ref="S65" si="4">S66+S68+S69+S70</f>
        <v>12107516.680000002</v>
      </c>
      <c r="T65" s="15"/>
    </row>
    <row r="66" spans="1:20" ht="25.5">
      <c r="A66" s="18" t="s">
        <v>33</v>
      </c>
      <c r="B66" s="14">
        <v>111</v>
      </c>
      <c r="C66" s="15">
        <f t="shared" si="0"/>
        <v>24828587.07</v>
      </c>
      <c r="D66" s="15">
        <v>19500000</v>
      </c>
      <c r="E66" s="15"/>
      <c r="F66" s="15"/>
      <c r="G66" s="15">
        <v>5328587.07</v>
      </c>
      <c r="H66" s="15"/>
      <c r="I66" s="15">
        <f t="shared" si="1"/>
        <v>27828587.07</v>
      </c>
      <c r="J66" s="15">
        <v>22500000</v>
      </c>
      <c r="K66" s="15"/>
      <c r="L66" s="15"/>
      <c r="M66" s="15">
        <v>5328587.07</v>
      </c>
      <c r="N66" s="15"/>
      <c r="O66" s="15">
        <f t="shared" si="2"/>
        <v>28828587.07</v>
      </c>
      <c r="P66" s="15">
        <v>23500000</v>
      </c>
      <c r="Q66" s="15"/>
      <c r="R66" s="15"/>
      <c r="S66" s="15">
        <v>5328587.07</v>
      </c>
      <c r="T66" s="15"/>
    </row>
    <row r="67" spans="1:20" ht="27" customHeight="1">
      <c r="A67" s="19" t="s">
        <v>95</v>
      </c>
      <c r="B67" s="14">
        <v>111</v>
      </c>
      <c r="C67" s="15">
        <f t="shared" si="0"/>
        <v>24279195.07</v>
      </c>
      <c r="D67" s="15">
        <f>D68+D69+D70</f>
        <v>19000000</v>
      </c>
      <c r="E67" s="15"/>
      <c r="F67" s="15"/>
      <c r="G67" s="15">
        <v>5279195.07</v>
      </c>
      <c r="H67" s="15"/>
      <c r="I67" s="15">
        <f t="shared" si="1"/>
        <v>27279195.07</v>
      </c>
      <c r="J67" s="15">
        <v>22000000</v>
      </c>
      <c r="K67" s="15"/>
      <c r="L67" s="15"/>
      <c r="M67" s="15">
        <v>5279195.07</v>
      </c>
      <c r="N67" s="15"/>
      <c r="O67" s="15">
        <f t="shared" si="2"/>
        <v>28279195.07</v>
      </c>
      <c r="P67" s="15">
        <v>23000000</v>
      </c>
      <c r="Q67" s="15"/>
      <c r="R67" s="15"/>
      <c r="S67" s="15">
        <v>5279195.07</v>
      </c>
      <c r="T67" s="15"/>
    </row>
    <row r="68" spans="1:20">
      <c r="A68" s="18" t="s">
        <v>34</v>
      </c>
      <c r="B68" s="14">
        <v>111</v>
      </c>
      <c r="C68" s="15">
        <f t="shared" si="0"/>
        <v>3516078.81</v>
      </c>
      <c r="D68" s="15">
        <v>2500000</v>
      </c>
      <c r="E68" s="15"/>
      <c r="F68" s="15"/>
      <c r="G68" s="15">
        <v>1016078.81</v>
      </c>
      <c r="H68" s="15"/>
      <c r="I68" s="15">
        <f t="shared" si="1"/>
        <v>3516078.81</v>
      </c>
      <c r="J68" s="15">
        <v>2500000</v>
      </c>
      <c r="K68" s="15"/>
      <c r="L68" s="15"/>
      <c r="M68" s="15">
        <v>1016078.81</v>
      </c>
      <c r="N68" s="15"/>
      <c r="O68" s="15">
        <f t="shared" si="2"/>
        <v>3516078.81</v>
      </c>
      <c r="P68" s="15">
        <v>2500000</v>
      </c>
      <c r="Q68" s="15"/>
      <c r="R68" s="15"/>
      <c r="S68" s="15">
        <v>1016078.81</v>
      </c>
      <c r="T68" s="15"/>
    </row>
    <row r="69" spans="1:20" ht="25.5">
      <c r="A69" s="18" t="s">
        <v>35</v>
      </c>
      <c r="B69" s="14">
        <v>111</v>
      </c>
      <c r="C69" s="15">
        <f t="shared" si="0"/>
        <v>11426271.539999999</v>
      </c>
      <c r="D69" s="15">
        <v>8900000</v>
      </c>
      <c r="E69" s="15"/>
      <c r="F69" s="15"/>
      <c r="G69" s="15">
        <v>2526271.54</v>
      </c>
      <c r="H69" s="15"/>
      <c r="I69" s="15">
        <f t="shared" si="1"/>
        <v>11426271.539999999</v>
      </c>
      <c r="J69" s="15">
        <v>8900000</v>
      </c>
      <c r="K69" s="15"/>
      <c r="L69" s="15"/>
      <c r="M69" s="15">
        <v>2526271.54</v>
      </c>
      <c r="N69" s="15"/>
      <c r="O69" s="15">
        <f t="shared" si="2"/>
        <v>11426271.539999999</v>
      </c>
      <c r="P69" s="15">
        <v>8900000</v>
      </c>
      <c r="Q69" s="15"/>
      <c r="R69" s="15"/>
      <c r="S69" s="15">
        <v>2526271.54</v>
      </c>
      <c r="T69" s="15"/>
    </row>
    <row r="70" spans="1:20">
      <c r="A70" s="18" t="s">
        <v>36</v>
      </c>
      <c r="B70" s="14">
        <v>111</v>
      </c>
      <c r="C70" s="15">
        <f t="shared" si="0"/>
        <v>10836579.26</v>
      </c>
      <c r="D70" s="15">
        <v>7600000</v>
      </c>
      <c r="E70" s="15"/>
      <c r="F70" s="15"/>
      <c r="G70" s="15">
        <v>3236579.26</v>
      </c>
      <c r="H70" s="15"/>
      <c r="I70" s="15">
        <f t="shared" si="1"/>
        <v>10836579.26</v>
      </c>
      <c r="J70" s="15">
        <v>7600000</v>
      </c>
      <c r="K70" s="15"/>
      <c r="L70" s="15"/>
      <c r="M70" s="15">
        <v>3236579.26</v>
      </c>
      <c r="N70" s="15"/>
      <c r="O70" s="15">
        <f t="shared" si="2"/>
        <v>10836579.26</v>
      </c>
      <c r="P70" s="15">
        <v>7600000</v>
      </c>
      <c r="Q70" s="15"/>
      <c r="R70" s="15"/>
      <c r="S70" s="15">
        <v>3236579.26</v>
      </c>
      <c r="T70" s="15"/>
    </row>
    <row r="71" spans="1:20">
      <c r="A71" s="18" t="s">
        <v>120</v>
      </c>
      <c r="B71" s="14">
        <v>111</v>
      </c>
      <c r="C71" s="15">
        <f t="shared" si="0"/>
        <v>76234.09</v>
      </c>
      <c r="D71" s="15">
        <v>40093.050000000003</v>
      </c>
      <c r="E71" s="15"/>
      <c r="F71" s="15"/>
      <c r="G71" s="15">
        <v>36141.040000000001</v>
      </c>
      <c r="H71" s="15"/>
      <c r="I71" s="15"/>
      <c r="J71" s="15">
        <v>40093.050000000003</v>
      </c>
      <c r="K71" s="15"/>
      <c r="L71" s="15"/>
      <c r="M71" s="15">
        <v>36141.040000000001</v>
      </c>
      <c r="N71" s="15"/>
      <c r="O71" s="15"/>
      <c r="P71" s="15">
        <v>40093.050000000003</v>
      </c>
      <c r="Q71" s="15"/>
      <c r="R71" s="15"/>
      <c r="S71" s="15">
        <v>36141.040000000001</v>
      </c>
      <c r="T71" s="15"/>
    </row>
    <row r="72" spans="1:20" ht="25.5">
      <c r="A72" s="16" t="s">
        <v>37</v>
      </c>
      <c r="B72" s="14">
        <v>112</v>
      </c>
      <c r="C72" s="15">
        <f t="shared" si="0"/>
        <v>29629.82</v>
      </c>
      <c r="D72" s="15"/>
      <c r="E72" s="15"/>
      <c r="F72" s="15"/>
      <c r="G72" s="15">
        <f>27795.94+1833.88</f>
        <v>29629.82</v>
      </c>
      <c r="H72" s="15"/>
      <c r="I72" s="15">
        <f t="shared" si="1"/>
        <v>27795.94</v>
      </c>
      <c r="J72" s="15"/>
      <c r="K72" s="15"/>
      <c r="L72" s="15"/>
      <c r="M72" s="15">
        <v>27795.94</v>
      </c>
      <c r="N72" s="15"/>
      <c r="O72" s="15">
        <f t="shared" si="2"/>
        <v>27795.94</v>
      </c>
      <c r="P72" s="15"/>
      <c r="Q72" s="15"/>
      <c r="R72" s="15"/>
      <c r="S72" s="15">
        <v>27795.94</v>
      </c>
      <c r="T72" s="15"/>
    </row>
    <row r="73" spans="1:20" ht="63.75">
      <c r="A73" s="16" t="s">
        <v>38</v>
      </c>
      <c r="B73" s="14">
        <v>113</v>
      </c>
      <c r="C73" s="15">
        <f t="shared" si="0"/>
        <v>29491</v>
      </c>
      <c r="D73" s="15"/>
      <c r="E73" s="15"/>
      <c r="F73" s="15"/>
      <c r="G73" s="15">
        <v>29491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51">
      <c r="A74" s="16" t="s">
        <v>96</v>
      </c>
      <c r="B74" s="14">
        <v>119</v>
      </c>
      <c r="C74" s="15">
        <f>D74+E74+G74</f>
        <v>15283470.039999999</v>
      </c>
      <c r="D74" s="15">
        <f>(D65)*30.2%</f>
        <v>11627000</v>
      </c>
      <c r="E74" s="15"/>
      <c r="F74" s="15"/>
      <c r="G74" s="15">
        <v>3656470.04</v>
      </c>
      <c r="H74" s="15"/>
      <c r="I74" s="15">
        <f>J74+K74+M74</f>
        <v>17162585.890000001</v>
      </c>
      <c r="J74" s="15">
        <f>(J65)*30.2%</f>
        <v>12533000</v>
      </c>
      <c r="K74" s="15"/>
      <c r="L74" s="15"/>
      <c r="M74" s="15">
        <v>4629585.8899999997</v>
      </c>
      <c r="N74" s="15"/>
      <c r="O74" s="15">
        <f>P74+Q74+S74</f>
        <v>17464585.890000001</v>
      </c>
      <c r="P74" s="15">
        <f>(P65)*30.2%</f>
        <v>12835000</v>
      </c>
      <c r="Q74" s="15"/>
      <c r="R74" s="15"/>
      <c r="S74" s="15">
        <v>4629585.8899999997</v>
      </c>
      <c r="T74" s="15"/>
    </row>
    <row r="75" spans="1:20">
      <c r="A75" s="16" t="s">
        <v>39</v>
      </c>
      <c r="B75" s="14">
        <v>300</v>
      </c>
      <c r="C75" s="15">
        <f t="shared" ref="C75:C76" si="5">D75+E75+G75</f>
        <v>8222465</v>
      </c>
      <c r="D75" s="15"/>
      <c r="E75" s="15">
        <f>E76+E78</f>
        <v>8219956</v>
      </c>
      <c r="F75" s="15"/>
      <c r="G75" s="15">
        <v>2509</v>
      </c>
      <c r="H75" s="15"/>
      <c r="I75" s="15">
        <f t="shared" ref="I75:I76" si="6">J75+K75+M75</f>
        <v>8222465</v>
      </c>
      <c r="J75" s="15"/>
      <c r="K75" s="15">
        <f>K76+K78</f>
        <v>8219956</v>
      </c>
      <c r="L75" s="15"/>
      <c r="M75" s="15">
        <v>2509</v>
      </c>
      <c r="N75" s="15"/>
      <c r="O75" s="15">
        <f t="shared" ref="O75:O76" si="7">P75+Q75+S75</f>
        <v>8222465</v>
      </c>
      <c r="P75" s="15"/>
      <c r="Q75" s="15">
        <f>Q76+Q78</f>
        <v>8219956</v>
      </c>
      <c r="R75" s="15"/>
      <c r="S75" s="15">
        <v>2509</v>
      </c>
      <c r="T75" s="15"/>
    </row>
    <row r="76" spans="1:20" ht="51">
      <c r="A76" s="16" t="s">
        <v>40</v>
      </c>
      <c r="B76" s="14">
        <v>320</v>
      </c>
      <c r="C76" s="15">
        <f t="shared" si="5"/>
        <v>225400</v>
      </c>
      <c r="D76" s="15"/>
      <c r="E76" s="15">
        <v>225400</v>
      </c>
      <c r="F76" s="15"/>
      <c r="G76" s="15"/>
      <c r="H76" s="15"/>
      <c r="I76" s="15">
        <f t="shared" si="6"/>
        <v>225400</v>
      </c>
      <c r="J76" s="15"/>
      <c r="K76" s="15">
        <v>225400</v>
      </c>
      <c r="L76" s="15"/>
      <c r="M76" s="15"/>
      <c r="N76" s="15"/>
      <c r="O76" s="15">
        <f t="shared" si="7"/>
        <v>225400</v>
      </c>
      <c r="P76" s="15"/>
      <c r="Q76" s="15">
        <v>225400</v>
      </c>
      <c r="R76" s="15"/>
      <c r="S76" s="15"/>
      <c r="T76" s="15"/>
    </row>
    <row r="77" spans="1:20" ht="51">
      <c r="A77" s="16" t="s">
        <v>41</v>
      </c>
      <c r="B77" s="14">
        <v>321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>
      <c r="A78" s="16" t="s">
        <v>42</v>
      </c>
      <c r="B78" s="14">
        <v>340</v>
      </c>
      <c r="C78" s="15">
        <f>D78+E78+G78</f>
        <v>7997065</v>
      </c>
      <c r="D78" s="15"/>
      <c r="E78" s="15">
        <v>7994556</v>
      </c>
      <c r="F78" s="15"/>
      <c r="G78" s="15">
        <v>2509</v>
      </c>
      <c r="H78" s="15"/>
      <c r="I78" s="15">
        <f>J78+K78+M78</f>
        <v>7997065</v>
      </c>
      <c r="J78" s="15"/>
      <c r="K78" s="15">
        <v>7994556</v>
      </c>
      <c r="L78" s="15"/>
      <c r="M78" s="15">
        <v>2509</v>
      </c>
      <c r="N78" s="15"/>
      <c r="O78" s="15">
        <f>P78+Q78+S78</f>
        <v>7997065</v>
      </c>
      <c r="P78" s="15"/>
      <c r="Q78" s="15">
        <v>7994556</v>
      </c>
      <c r="R78" s="15"/>
      <c r="S78" s="15">
        <v>2509</v>
      </c>
      <c r="T78" s="15"/>
    </row>
    <row r="79" spans="1:20">
      <c r="A79" s="16" t="s">
        <v>43</v>
      </c>
      <c r="B79" s="14">
        <v>350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>
      <c r="A80" s="16" t="s">
        <v>44</v>
      </c>
      <c r="B80" s="14">
        <v>360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>
      <c r="A81" s="16" t="s">
        <v>45</v>
      </c>
      <c r="B81" s="14">
        <v>800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>
      <c r="A82" s="16" t="s">
        <v>46</v>
      </c>
      <c r="B82" s="14">
        <v>830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63.75">
      <c r="A83" s="16" t="s">
        <v>47</v>
      </c>
      <c r="B83" s="14">
        <v>831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>
      <c r="A84" s="16" t="s">
        <v>48</v>
      </c>
      <c r="B84" s="14">
        <v>850</v>
      </c>
      <c r="C84" s="15">
        <f>D84+E84+G84</f>
        <v>3154066.09</v>
      </c>
      <c r="D84" s="15">
        <f>D85</f>
        <v>2097620.04</v>
      </c>
      <c r="E84" s="15">
        <f>E85</f>
        <v>0</v>
      </c>
      <c r="F84" s="15"/>
      <c r="G84" s="15">
        <f>G85+G86+G87</f>
        <v>1056446.05</v>
      </c>
      <c r="H84" s="15"/>
      <c r="I84" s="15">
        <f>J84+K84+M84</f>
        <v>3145616.09</v>
      </c>
      <c r="J84" s="15">
        <f>J85</f>
        <v>2097620.04</v>
      </c>
      <c r="K84" s="15"/>
      <c r="L84" s="15"/>
      <c r="M84" s="15">
        <f>M85+M86+M87</f>
        <v>1047996.05</v>
      </c>
      <c r="N84" s="15"/>
      <c r="O84" s="15">
        <f>P84+Q84+S84</f>
        <v>3145616.09</v>
      </c>
      <c r="P84" s="15">
        <f>P85</f>
        <v>2097620.04</v>
      </c>
      <c r="Q84" s="15"/>
      <c r="R84" s="15"/>
      <c r="S84" s="15">
        <f>S85+S86+S87</f>
        <v>1047996.05</v>
      </c>
      <c r="T84" s="15"/>
    </row>
    <row r="85" spans="1:20" ht="25.5">
      <c r="A85" s="16" t="s">
        <v>49</v>
      </c>
      <c r="B85" s="14">
        <v>851</v>
      </c>
      <c r="C85" s="15">
        <f t="shared" ref="C85:C87" si="8">D85+E85+G85</f>
        <v>2851055.16</v>
      </c>
      <c r="D85" s="15">
        <v>2097620.04</v>
      </c>
      <c r="E85" s="15"/>
      <c r="F85" s="15"/>
      <c r="G85" s="15">
        <v>753435.12</v>
      </c>
      <c r="H85" s="15"/>
      <c r="I85" s="15">
        <f t="shared" ref="I85:I87" si="9">J85+K85+M85</f>
        <v>2851055.16</v>
      </c>
      <c r="J85" s="15">
        <v>2097620.04</v>
      </c>
      <c r="K85" s="15"/>
      <c r="L85" s="15"/>
      <c r="M85" s="15">
        <v>753435.12</v>
      </c>
      <c r="N85" s="15"/>
      <c r="O85" s="15">
        <f t="shared" ref="O85:O87" si="10">P85+Q85+S85</f>
        <v>2851055.16</v>
      </c>
      <c r="P85" s="15">
        <v>2097620.04</v>
      </c>
      <c r="Q85" s="15"/>
      <c r="R85" s="15"/>
      <c r="S85" s="15">
        <v>753435.12</v>
      </c>
      <c r="T85" s="15"/>
    </row>
    <row r="86" spans="1:20">
      <c r="A86" s="16" t="s">
        <v>50</v>
      </c>
      <c r="B86" s="14">
        <v>852</v>
      </c>
      <c r="C86" s="15">
        <f t="shared" si="8"/>
        <v>282399</v>
      </c>
      <c r="D86" s="15"/>
      <c r="E86" s="15"/>
      <c r="F86" s="15"/>
      <c r="G86" s="15">
        <v>282399</v>
      </c>
      <c r="H86" s="15"/>
      <c r="I86" s="15">
        <f t="shared" si="9"/>
        <v>282399</v>
      </c>
      <c r="J86" s="15"/>
      <c r="K86" s="15"/>
      <c r="L86" s="15"/>
      <c r="M86" s="15">
        <v>282399</v>
      </c>
      <c r="N86" s="15"/>
      <c r="O86" s="15">
        <f t="shared" si="10"/>
        <v>282399</v>
      </c>
      <c r="P86" s="15"/>
      <c r="Q86" s="15"/>
      <c r="R86" s="15"/>
      <c r="S86" s="15">
        <v>282399</v>
      </c>
      <c r="T86" s="15"/>
    </row>
    <row r="87" spans="1:20">
      <c r="A87" s="16" t="s">
        <v>51</v>
      </c>
      <c r="B87" s="14">
        <v>853</v>
      </c>
      <c r="C87" s="15">
        <f t="shared" si="8"/>
        <v>20611.93</v>
      </c>
      <c r="D87" s="15"/>
      <c r="E87" s="15"/>
      <c r="F87" s="15"/>
      <c r="G87" s="15">
        <f>12161.93+8450</f>
        <v>20611.93</v>
      </c>
      <c r="H87" s="15"/>
      <c r="I87" s="15">
        <f t="shared" si="9"/>
        <v>12161.93</v>
      </c>
      <c r="J87" s="15"/>
      <c r="K87" s="15"/>
      <c r="L87" s="15"/>
      <c r="M87" s="15">
        <v>12161.93</v>
      </c>
      <c r="N87" s="15"/>
      <c r="O87" s="15">
        <f t="shared" si="10"/>
        <v>12161.93</v>
      </c>
      <c r="P87" s="15"/>
      <c r="Q87" s="15"/>
      <c r="R87" s="15"/>
      <c r="S87" s="15">
        <v>12161.93</v>
      </c>
      <c r="T87" s="15"/>
    </row>
    <row r="88" spans="1:20" ht="38.25">
      <c r="A88" s="16" t="s">
        <v>52</v>
      </c>
      <c r="B88" s="14">
        <v>860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25.5">
      <c r="A89" s="16" t="s">
        <v>53</v>
      </c>
      <c r="B89" s="14">
        <v>862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25.5">
      <c r="A90" s="16" t="s">
        <v>97</v>
      </c>
      <c r="B90" s="14">
        <v>400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54.75" customHeight="1">
      <c r="A91" s="16" t="s">
        <v>98</v>
      </c>
      <c r="B91" s="14">
        <v>416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38.25">
      <c r="A92" s="16" t="s">
        <v>99</v>
      </c>
      <c r="B92" s="14">
        <v>417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25.5">
      <c r="A93" s="16" t="s">
        <v>100</v>
      </c>
      <c r="B93" s="14">
        <v>200</v>
      </c>
      <c r="C93" s="15">
        <f>D93+E93+G93</f>
        <v>40453657.590000004</v>
      </c>
      <c r="D93" s="15">
        <f>D96+D94+D95</f>
        <v>12608917.060000001</v>
      </c>
      <c r="E93" s="15">
        <f>E96+E94+E95</f>
        <v>5272984.46</v>
      </c>
      <c r="F93" s="15"/>
      <c r="G93" s="15">
        <f>G96+G95</f>
        <v>22571756.07</v>
      </c>
      <c r="H93" s="15"/>
      <c r="I93" s="15">
        <f>J93+K93+M93</f>
        <v>32694464.450000003</v>
      </c>
      <c r="J93" s="15">
        <f>J96</f>
        <v>12684764.4</v>
      </c>
      <c r="K93" s="15"/>
      <c r="L93" s="15"/>
      <c r="M93" s="15">
        <f>M96</f>
        <v>20009700.050000001</v>
      </c>
      <c r="N93" s="15"/>
      <c r="O93" s="15">
        <f>P93+Q93+S93</f>
        <v>32658514.190000001</v>
      </c>
      <c r="P93" s="15">
        <f>P96</f>
        <v>12648814.140000001</v>
      </c>
      <c r="Q93" s="15"/>
      <c r="R93" s="15"/>
      <c r="S93" s="15">
        <f>S96</f>
        <v>20009700.050000001</v>
      </c>
      <c r="T93" s="15"/>
    </row>
    <row r="94" spans="1:20" ht="38.25">
      <c r="A94" s="16" t="s">
        <v>54</v>
      </c>
      <c r="B94" s="14">
        <v>241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38.25">
      <c r="A95" s="16" t="s">
        <v>55</v>
      </c>
      <c r="B95" s="14">
        <v>243</v>
      </c>
      <c r="C95" s="15"/>
      <c r="D95" s="15"/>
      <c r="E95" s="15">
        <v>4102290</v>
      </c>
      <c r="F95" s="15"/>
      <c r="G95" s="15">
        <f>50+287426-20</f>
        <v>287456</v>
      </c>
      <c r="H95" s="15"/>
      <c r="I95" s="15"/>
      <c r="J95" s="15"/>
      <c r="K95" s="15"/>
      <c r="L95" s="15"/>
      <c r="M95" s="15">
        <v>90</v>
      </c>
      <c r="N95" s="15"/>
      <c r="O95" s="15"/>
      <c r="P95" s="15"/>
      <c r="Q95" s="15"/>
      <c r="R95" s="15"/>
      <c r="S95" s="15">
        <v>90</v>
      </c>
      <c r="T95" s="15"/>
    </row>
    <row r="96" spans="1:20" ht="51">
      <c r="A96" s="16" t="s">
        <v>56</v>
      </c>
      <c r="B96" s="14">
        <v>244</v>
      </c>
      <c r="C96" s="15">
        <f>D96+E96+G96</f>
        <v>36063911.590000004</v>
      </c>
      <c r="D96" s="15">
        <f>D98+D99+D101+D103+D105+D109+D107</f>
        <v>12608917.060000001</v>
      </c>
      <c r="E96" s="15">
        <f>E98+E99+E101+E103+E105+E109+E107</f>
        <v>1170694.4599999997</v>
      </c>
      <c r="F96" s="15"/>
      <c r="G96" s="15">
        <f>G97+G98+G99+G101+G103+G105+G107+G109+G100</f>
        <v>22284300.07</v>
      </c>
      <c r="H96" s="15"/>
      <c r="I96" s="15">
        <f>J96+K96+M96</f>
        <v>32694464.450000003</v>
      </c>
      <c r="J96" s="15">
        <f>J98+J99+J101+J103+J105+J109+J107</f>
        <v>12684764.4</v>
      </c>
      <c r="K96" s="15"/>
      <c r="L96" s="15"/>
      <c r="M96" s="15">
        <f>M97+M98+M99+M101+M103+M105+M107+M109</f>
        <v>20009700.050000001</v>
      </c>
      <c r="N96" s="15"/>
      <c r="O96" s="15">
        <f>P96+Q96+S96</f>
        <v>32658514.190000001</v>
      </c>
      <c r="P96" s="15">
        <f>P98+P99+P101+P103+P105+P109+P107</f>
        <v>12648814.140000001</v>
      </c>
      <c r="Q96" s="15"/>
      <c r="R96" s="15"/>
      <c r="S96" s="15">
        <f>S97+S98+S99+S101+S103+S105+S107+S109</f>
        <v>20009700.050000001</v>
      </c>
      <c r="T96" s="15"/>
    </row>
    <row r="97" spans="1:20" ht="25.5">
      <c r="A97" s="16" t="s">
        <v>57</v>
      </c>
      <c r="B97" s="14">
        <v>244</v>
      </c>
      <c r="C97" s="15">
        <f t="shared" ref="C97:C99" si="11">D97+E97+G97</f>
        <v>728238.25</v>
      </c>
      <c r="D97" s="15"/>
      <c r="E97" s="15"/>
      <c r="F97" s="15"/>
      <c r="G97" s="15">
        <v>728238.25</v>
      </c>
      <c r="H97" s="15"/>
      <c r="I97" s="15">
        <f t="shared" ref="I97:I99" si="12">J97+K97+M97</f>
        <v>728238.25</v>
      </c>
      <c r="J97" s="15"/>
      <c r="K97" s="15"/>
      <c r="L97" s="15"/>
      <c r="M97" s="15">
        <v>728238.25</v>
      </c>
      <c r="N97" s="15"/>
      <c r="O97" s="15">
        <f t="shared" ref="O97:O99" si="13">P97+Q97+S97</f>
        <v>728238.25</v>
      </c>
      <c r="P97" s="15"/>
      <c r="Q97" s="15"/>
      <c r="R97" s="15"/>
      <c r="S97" s="15">
        <v>728238.25</v>
      </c>
      <c r="T97" s="15"/>
    </row>
    <row r="98" spans="1:20">
      <c r="A98" s="16" t="s">
        <v>58</v>
      </c>
      <c r="B98" s="14">
        <v>244</v>
      </c>
      <c r="C98" s="15">
        <f t="shared" si="11"/>
        <v>0</v>
      </c>
      <c r="D98" s="15"/>
      <c r="E98" s="15"/>
      <c r="F98" s="15"/>
      <c r="G98" s="15"/>
      <c r="H98" s="15"/>
      <c r="I98" s="15">
        <f t="shared" si="12"/>
        <v>0</v>
      </c>
      <c r="J98" s="15"/>
      <c r="K98" s="15"/>
      <c r="L98" s="15"/>
      <c r="M98" s="15"/>
      <c r="N98" s="15"/>
      <c r="O98" s="15">
        <f t="shared" si="13"/>
        <v>0</v>
      </c>
      <c r="P98" s="15"/>
      <c r="Q98" s="15"/>
      <c r="R98" s="15"/>
      <c r="S98" s="15"/>
      <c r="T98" s="15"/>
    </row>
    <row r="99" spans="1:20">
      <c r="A99" s="16" t="s">
        <v>59</v>
      </c>
      <c r="B99" s="14">
        <v>244</v>
      </c>
      <c r="C99" s="15">
        <f t="shared" si="11"/>
        <v>16187869.98</v>
      </c>
      <c r="D99" s="15">
        <v>11157607.99</v>
      </c>
      <c r="E99" s="15"/>
      <c r="F99" s="15"/>
      <c r="G99" s="15">
        <f>4819797.84+210464.15</f>
        <v>5030261.99</v>
      </c>
      <c r="H99" s="15"/>
      <c r="I99" s="15">
        <f t="shared" si="12"/>
        <v>16053253.17</v>
      </c>
      <c r="J99" s="15">
        <f>11157607.99+75847.34</f>
        <v>11233455.33</v>
      </c>
      <c r="K99" s="15"/>
      <c r="L99" s="15"/>
      <c r="M99" s="15">
        <v>4819797.84</v>
      </c>
      <c r="N99" s="15"/>
      <c r="O99" s="15">
        <f t="shared" si="13"/>
        <v>16053253.17</v>
      </c>
      <c r="P99" s="15">
        <f>11157607.99+75847.34</f>
        <v>11233455.33</v>
      </c>
      <c r="Q99" s="15"/>
      <c r="R99" s="15"/>
      <c r="S99" s="15">
        <v>4819797.84</v>
      </c>
      <c r="T99" s="15"/>
    </row>
    <row r="100" spans="1:20" ht="25.5">
      <c r="A100" s="16" t="s">
        <v>60</v>
      </c>
      <c r="B100" s="14">
        <v>244</v>
      </c>
      <c r="C100" s="15"/>
      <c r="D100" s="15"/>
      <c r="E100" s="15"/>
      <c r="F100" s="15"/>
      <c r="G100" s="15">
        <v>168504</v>
      </c>
      <c r="H100" s="15"/>
      <c r="I100" s="15"/>
      <c r="J100" s="15"/>
      <c r="K100" s="15"/>
      <c r="L100" s="15"/>
      <c r="M100" s="15">
        <v>168504</v>
      </c>
      <c r="N100" s="15"/>
      <c r="O100" s="15"/>
      <c r="P100" s="15"/>
      <c r="Q100" s="15"/>
      <c r="R100" s="15"/>
      <c r="S100" s="15">
        <v>168504</v>
      </c>
      <c r="T100" s="15"/>
    </row>
    <row r="101" spans="1:20" ht="25.5">
      <c r="A101" s="16" t="s">
        <v>103</v>
      </c>
      <c r="B101" s="14">
        <v>244</v>
      </c>
      <c r="C101" s="15">
        <f>D101+E101+G101</f>
        <v>4463068.13</v>
      </c>
      <c r="D101" s="15">
        <f>408814+300000</f>
        <v>708814</v>
      </c>
      <c r="E101" s="15">
        <v>756752.44</v>
      </c>
      <c r="F101" s="15"/>
      <c r="G101" s="15">
        <v>2997501.69</v>
      </c>
      <c r="H101" s="15"/>
      <c r="I101" s="15">
        <f>J101+K101+M101</f>
        <v>3406315.69</v>
      </c>
      <c r="J101" s="15">
        <v>408814</v>
      </c>
      <c r="K101" s="15"/>
      <c r="L101" s="15"/>
      <c r="M101" s="15">
        <v>2997501.69</v>
      </c>
      <c r="N101" s="15"/>
      <c r="O101" s="15">
        <f>P101+Q101+S101</f>
        <v>3406315.69</v>
      </c>
      <c r="P101" s="15">
        <v>408814</v>
      </c>
      <c r="Q101" s="15"/>
      <c r="R101" s="15"/>
      <c r="S101" s="15">
        <v>2997501.69</v>
      </c>
      <c r="T101" s="15"/>
    </row>
    <row r="102" spans="1:20" ht="63.75">
      <c r="A102" s="16" t="s">
        <v>104</v>
      </c>
      <c r="B102" s="14">
        <v>244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>
      <c r="A103" s="16" t="s">
        <v>105</v>
      </c>
      <c r="B103" s="14">
        <v>244</v>
      </c>
      <c r="C103" s="15">
        <f>D103+E103+G103</f>
        <v>8885570.3900000006</v>
      </c>
      <c r="D103" s="15">
        <f>735698.4-300000</f>
        <v>435698.4</v>
      </c>
      <c r="E103" s="15">
        <v>112254.72</v>
      </c>
      <c r="F103" s="15"/>
      <c r="G103" s="15">
        <f>7139496.92+8048.24+1190072.11</f>
        <v>8337617.2700000005</v>
      </c>
      <c r="H103" s="15"/>
      <c r="I103" s="15">
        <f>J103+K103+M103</f>
        <v>7875285.3200000003</v>
      </c>
      <c r="J103" s="15">
        <v>735698.4</v>
      </c>
      <c r="K103" s="15"/>
      <c r="L103" s="15"/>
      <c r="M103" s="15">
        <f>2151276.96+4988309.96</f>
        <v>7139586.9199999999</v>
      </c>
      <c r="N103" s="15"/>
      <c r="O103" s="15">
        <f>P103+Q103+S103</f>
        <v>7875285.3200000003</v>
      </c>
      <c r="P103" s="15">
        <v>735698.4</v>
      </c>
      <c r="Q103" s="15"/>
      <c r="R103" s="15"/>
      <c r="S103" s="15">
        <f>2151276.96+4988309.96</f>
        <v>7139586.9199999999</v>
      </c>
      <c r="T103" s="15"/>
    </row>
    <row r="104" spans="1:20" ht="63.75">
      <c r="A104" s="16" t="s">
        <v>104</v>
      </c>
      <c r="B104" s="14">
        <v>244</v>
      </c>
      <c r="C104" s="15"/>
      <c r="D104" s="15"/>
      <c r="E104" s="15">
        <v>23934.720000000001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>
      <c r="A105" s="16" t="s">
        <v>101</v>
      </c>
      <c r="B105" s="14">
        <v>244</v>
      </c>
      <c r="C105" s="15">
        <f>D105+E105+G105</f>
        <v>0</v>
      </c>
      <c r="D105" s="15"/>
      <c r="E105" s="15"/>
      <c r="F105" s="15"/>
      <c r="G105" s="15"/>
      <c r="H105" s="15"/>
      <c r="I105" s="15">
        <f>J105+K105+M105</f>
        <v>0</v>
      </c>
      <c r="J105" s="15"/>
      <c r="K105" s="15"/>
      <c r="L105" s="15"/>
      <c r="M105" s="15"/>
      <c r="N105" s="15"/>
      <c r="O105" s="15">
        <f>P105+Q105+S105</f>
        <v>0</v>
      </c>
      <c r="P105" s="15"/>
      <c r="Q105" s="15"/>
      <c r="R105" s="15"/>
      <c r="S105" s="15"/>
      <c r="T105" s="15"/>
    </row>
    <row r="106" spans="1:20" ht="25.5">
      <c r="A106" s="16" t="s">
        <v>102</v>
      </c>
      <c r="B106" s="14">
        <v>244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25.5">
      <c r="A107" s="16" t="s">
        <v>61</v>
      </c>
      <c r="B107" s="14">
        <v>244</v>
      </c>
      <c r="C107" s="15">
        <f>D107+E107+G107</f>
        <v>968942.18</v>
      </c>
      <c r="D107" s="15">
        <v>123182.2</v>
      </c>
      <c r="E107" s="15">
        <v>6372.22</v>
      </c>
      <c r="F107" s="15"/>
      <c r="G107" s="15">
        <f>221794+330137.76+287456</f>
        <v>839387.76</v>
      </c>
      <c r="H107" s="15"/>
      <c r="I107" s="15">
        <f>J107+K107+M107</f>
        <v>344976.2</v>
      </c>
      <c r="J107" s="15">
        <v>123182.2</v>
      </c>
      <c r="K107" s="15"/>
      <c r="L107" s="15"/>
      <c r="M107" s="15">
        <v>221794</v>
      </c>
      <c r="N107" s="15"/>
      <c r="O107" s="15">
        <f>P107+Q107+S107</f>
        <v>309025.94</v>
      </c>
      <c r="P107" s="15">
        <f>123182.2-35950.26</f>
        <v>87231.94</v>
      </c>
      <c r="Q107" s="15"/>
      <c r="R107" s="15"/>
      <c r="S107" s="15">
        <v>221794</v>
      </c>
      <c r="T107" s="15"/>
    </row>
    <row r="108" spans="1:20" ht="25.5">
      <c r="A108" s="16" t="s">
        <v>62</v>
      </c>
      <c r="B108" s="14">
        <v>244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25.5">
      <c r="A109" s="16" t="s">
        <v>63</v>
      </c>
      <c r="B109" s="14">
        <v>244</v>
      </c>
      <c r="C109" s="15">
        <f>D109+E109+G109</f>
        <v>4661718.66</v>
      </c>
      <c r="D109" s="15">
        <v>183614.47</v>
      </c>
      <c r="E109" s="15">
        <f>28000+247315.08+20000</f>
        <v>295315.07999999996</v>
      </c>
      <c r="F109" s="15"/>
      <c r="G109" s="15">
        <f>4102781.35+80007.76</f>
        <v>4182789.11</v>
      </c>
      <c r="H109" s="15"/>
      <c r="I109" s="15">
        <f>J109+K109+M109</f>
        <v>4286395.82</v>
      </c>
      <c r="J109" s="15">
        <v>183614.47</v>
      </c>
      <c r="K109" s="15"/>
      <c r="L109" s="15"/>
      <c r="M109" s="15">
        <v>4102781.35</v>
      </c>
      <c r="N109" s="15"/>
      <c r="O109" s="15">
        <f>P109+Q109+S109</f>
        <v>4286395.82</v>
      </c>
      <c r="P109" s="15">
        <v>183614.47</v>
      </c>
      <c r="Q109" s="15"/>
      <c r="R109" s="15"/>
      <c r="S109" s="15">
        <v>4102781.35</v>
      </c>
      <c r="T109" s="15"/>
    </row>
    <row r="110" spans="1:20" ht="25.5">
      <c r="A110" s="13" t="s">
        <v>64</v>
      </c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>
      <c r="A111" s="16" t="s">
        <v>65</v>
      </c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25.5">
      <c r="A112" s="16" t="s">
        <v>66</v>
      </c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>
      <c r="A113" s="16" t="s">
        <v>29</v>
      </c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>
      <c r="A114" s="16" t="s">
        <v>67</v>
      </c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25.5">
      <c r="A115" s="16" t="s">
        <v>68</v>
      </c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>
      <c r="A116" s="16" t="s">
        <v>69</v>
      </c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>
      <c r="A117" s="20" t="s">
        <v>70</v>
      </c>
      <c r="B117" s="14"/>
      <c r="C117" s="15"/>
      <c r="D117" s="15"/>
      <c r="E117" s="15">
        <v>-4102290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>
      <c r="A118" s="13" t="s">
        <v>71</v>
      </c>
      <c r="B118" s="14"/>
      <c r="C118" s="15"/>
      <c r="D118" s="15"/>
      <c r="E118" s="15"/>
      <c r="F118" s="15"/>
      <c r="G118" s="15">
        <f>G32+G35-G63</f>
        <v>0</v>
      </c>
      <c r="H118" s="15"/>
      <c r="I118" s="15"/>
      <c r="J118" s="15"/>
      <c r="K118" s="15"/>
      <c r="L118" s="15"/>
      <c r="M118" s="15">
        <f>M32+M35-M63</f>
        <v>3100000</v>
      </c>
      <c r="N118" s="15"/>
      <c r="O118" s="15"/>
      <c r="P118" s="15"/>
      <c r="Q118" s="15"/>
      <c r="R118" s="15"/>
      <c r="S118" s="15">
        <f>S32+S35-S63</f>
        <v>3100000</v>
      </c>
      <c r="T118" s="15"/>
    </row>
  </sheetData>
  <mergeCells count="55">
    <mergeCell ref="N18:R18"/>
    <mergeCell ref="A6:D6"/>
    <mergeCell ref="A10:D10"/>
    <mergeCell ref="A11:D11"/>
    <mergeCell ref="F17:K17"/>
    <mergeCell ref="N17:R17"/>
    <mergeCell ref="R14:S14"/>
    <mergeCell ref="C27:T27"/>
    <mergeCell ref="B19:J19"/>
    <mergeCell ref="N19:R19"/>
    <mergeCell ref="P1:T1"/>
    <mergeCell ref="P3:T3"/>
    <mergeCell ref="P9:S9"/>
    <mergeCell ref="B15:O15"/>
    <mergeCell ref="N16:R16"/>
    <mergeCell ref="P6:S6"/>
    <mergeCell ref="P8:S8"/>
    <mergeCell ref="P10:S10"/>
    <mergeCell ref="P11:S11"/>
    <mergeCell ref="P12:S12"/>
    <mergeCell ref="P13:S13"/>
    <mergeCell ref="A12:D12"/>
    <mergeCell ref="A13:D13"/>
    <mergeCell ref="F30:F31"/>
    <mergeCell ref="A8:D8"/>
    <mergeCell ref="A9:D9"/>
    <mergeCell ref="N20:R20"/>
    <mergeCell ref="K30:K31"/>
    <mergeCell ref="L30:L31"/>
    <mergeCell ref="M30:N30"/>
    <mergeCell ref="P30:P31"/>
    <mergeCell ref="N21:R21"/>
    <mergeCell ref="N22:R22"/>
    <mergeCell ref="N23:R23"/>
    <mergeCell ref="N24:R24"/>
    <mergeCell ref="A25:T25"/>
    <mergeCell ref="B21:M21"/>
    <mergeCell ref="A27:A31"/>
    <mergeCell ref="B27:B31"/>
    <mergeCell ref="G30:H30"/>
    <mergeCell ref="C28:H28"/>
    <mergeCell ref="I28:N28"/>
    <mergeCell ref="O28:T28"/>
    <mergeCell ref="C29:C31"/>
    <mergeCell ref="D29:H29"/>
    <mergeCell ref="I29:I31"/>
    <mergeCell ref="J29:N29"/>
    <mergeCell ref="O29:O31"/>
    <mergeCell ref="P29:T29"/>
    <mergeCell ref="Q30:Q31"/>
    <mergeCell ref="R30:R31"/>
    <mergeCell ref="S30:T30"/>
    <mergeCell ref="J30:J31"/>
    <mergeCell ref="D30:D31"/>
    <mergeCell ref="E30:E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 л  (2)</vt:lpstr>
      <vt:lpstr>'Разде л  (2)'!Заголовки_для_печати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2020-07-09T06:17:09Z</dcterms:modified>
</cp:coreProperties>
</file>